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5330" activeTab="0"/>
  </bookViews>
  <sheets>
    <sheet name="Attenuation" sheetId="1" r:id="rId1"/>
    <sheet name="Apparent Siz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<sst xmlns="http://schemas.openxmlformats.org/spreadsheetml/2006/main" count="22" uniqueCount="19">
  <si>
    <t>Distance</t>
  </si>
  <si>
    <t>Light Attenuation</t>
  </si>
  <si>
    <t>255/(c+a*r)</t>
  </si>
  <si>
    <t>255/(c+b*r*r)</t>
  </si>
  <si>
    <t>255/(c+a*r+b*r*r)</t>
  </si>
  <si>
    <t>Maximum Intensity</t>
  </si>
  <si>
    <t>Range</t>
  </si>
  <si>
    <t>Intensity at Range</t>
  </si>
  <si>
    <t>Constant c</t>
  </si>
  <si>
    <t>Constant a</t>
  </si>
  <si>
    <t>Constant b</t>
  </si>
  <si>
    <t>Aviation Lights</t>
  </si>
  <si>
    <t>Size</t>
  </si>
  <si>
    <t>Limit</t>
  </si>
  <si>
    <t>Apparent Size</t>
  </si>
  <si>
    <t>Linear</t>
  </si>
  <si>
    <t>Quadratic</t>
  </si>
  <si>
    <t>50% Linear + 50% Quadratic</t>
  </si>
  <si>
    <t>Yellow cells are editable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</si>
</sst>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"/>
    <numFmt numFmtId="167" formatCode="0.000E+00"/>
  </numFmts>
  <fonts count="7">
    <font>
      <sz val="10"/>
      <name val="Arial"/>
      <family val="0"/>
    </font>
    <font>
      <b/>
      <sz val="10"/>
      <name val="Arial"/>
      <family val="2"/>
    </font>
    <font>
      <sz val="4"/>
      <name val="Arial"/>
      <family val="0"/>
    </font>
    <font>
      <sz val="4.75"/>
      <name val="Arial"/>
      <family val="0"/>
    </font>
    <font>
      <sz val="11"/>
      <name val="Arial"/>
      <family val="2"/>
    </font>
    <font>
      <sz val="5.5"/>
      <name val="Arial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075"/>
          <c:w val="0.95525"/>
          <c:h val="0.9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Attenuation!$B$14</c:f>
              <c:strCache>
                <c:ptCount val="1"/>
                <c:pt idx="0">
                  <c:v>255/(c+a*r)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Attenuation!$A$15:$A$37</c:f>
              <c:numCache/>
            </c:numRef>
          </c:xVal>
          <c:yVal>
            <c:numRef>
              <c:f>Attenuation!$B$15:$B$37</c:f>
              <c:numCache/>
            </c:numRef>
          </c:yVal>
          <c:smooth val="0"/>
        </c:ser>
        <c:ser>
          <c:idx val="1"/>
          <c:order val="1"/>
          <c:tx>
            <c:strRef>
              <c:f>Attenuation!$C$14</c:f>
              <c:strCache>
                <c:ptCount val="1"/>
                <c:pt idx="0">
                  <c:v>255/(c+b*r*r)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Attenuation!$A$15:$A$37</c:f>
              <c:numCache/>
            </c:numRef>
          </c:xVal>
          <c:yVal>
            <c:numRef>
              <c:f>Attenuation!$C$15:$C$37</c:f>
              <c:numCache/>
            </c:numRef>
          </c:yVal>
          <c:smooth val="0"/>
        </c:ser>
        <c:ser>
          <c:idx val="2"/>
          <c:order val="2"/>
          <c:tx>
            <c:strRef>
              <c:f>Attenuation!$D$14</c:f>
              <c:strCache>
                <c:ptCount val="1"/>
                <c:pt idx="0">
                  <c:v>255/(c+a*r+b*r*r)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Attenuation!$A$15:$A$37</c:f>
              <c:numCache/>
            </c:numRef>
          </c:xVal>
          <c:yVal>
            <c:numRef>
              <c:f>Attenuation!$D$15:$D$37</c:f>
              <c:numCache/>
            </c:numRef>
          </c:yVal>
          <c:smooth val="0"/>
        </c:ser>
        <c:axId val="9132932"/>
        <c:axId val="15087525"/>
      </c:scatterChart>
      <c:valAx>
        <c:axId val="9132932"/>
        <c:scaling>
          <c:orientation val="minMax"/>
          <c:max val="50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087525"/>
        <c:crosses val="autoZero"/>
        <c:crossBetween val="midCat"/>
        <c:dispUnits/>
      </c:valAx>
      <c:valAx>
        <c:axId val="15087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13293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477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15"/>
          <c:w val="0.98"/>
          <c:h val="0.9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'Apparent Size'!$A$7</c:f>
              <c:strCache>
                <c:ptCount val="1"/>
                <c:pt idx="0">
                  <c:v>18m at 13km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'Apparent Size'!$E$5:$N$5</c:f>
              <c:numCache/>
            </c:numRef>
          </c:xVal>
          <c:yVal>
            <c:numRef>
              <c:f>'Apparent Size'!$E$7:$N$7</c:f>
              <c:numCache/>
            </c:numRef>
          </c:yVal>
          <c:smooth val="1"/>
        </c:ser>
        <c:ser>
          <c:idx val="1"/>
          <c:order val="1"/>
          <c:tx>
            <c:strRef>
              <c:f>'Apparent Size'!$A$8</c:f>
              <c:strCache>
                <c:ptCount val="1"/>
                <c:pt idx="0">
                  <c:v>20m at 18km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'Apparent Size'!$E$5:$N$5</c:f>
              <c:numCache/>
            </c:numRef>
          </c:xVal>
          <c:yVal>
            <c:numRef>
              <c:f>'Apparent Size'!$E$8:$N$8</c:f>
              <c:numCache/>
            </c:numRef>
          </c:yVal>
          <c:smooth val="1"/>
        </c:ser>
        <c:ser>
          <c:idx val="2"/>
          <c:order val="2"/>
          <c:tx>
            <c:strRef>
              <c:f>'Apparent Size'!$A$9</c:f>
              <c:strCache>
                <c:ptCount val="1"/>
                <c:pt idx="0">
                  <c:v>25m at 25km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'Apparent Size'!$E$5:$N$5</c:f>
              <c:numCache/>
            </c:numRef>
          </c:xVal>
          <c:yVal>
            <c:numRef>
              <c:f>'Apparent Size'!$E$9:$N$9</c:f>
              <c:numCache/>
            </c:numRef>
          </c:yVal>
          <c:smooth val="1"/>
        </c:ser>
        <c:ser>
          <c:idx val="3"/>
          <c:order val="3"/>
          <c:tx>
            <c:strRef>
              <c:f>'Apparent Size'!$A$10</c:f>
              <c:strCache>
                <c:ptCount val="1"/>
                <c:pt idx="0">
                  <c:v>30m at 32km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'Apparent Size'!$E$5:$N$5</c:f>
              <c:numCache/>
            </c:numRef>
          </c:xVal>
          <c:yVal>
            <c:numRef>
              <c:f>'Apparent Size'!$E$10:$N$10</c:f>
              <c:numCache/>
            </c:numRef>
          </c:yVal>
          <c:smooth val="1"/>
        </c:ser>
        <c:axId val="1569998"/>
        <c:axId val="14129983"/>
      </c:scatterChart>
      <c:valAx>
        <c:axId val="1569998"/>
        <c:scaling>
          <c:orientation val="minMax"/>
          <c:max val="50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129983"/>
        <c:crosses val="autoZero"/>
        <c:crossBetween val="midCat"/>
        <c:dispUnits/>
      </c:valAx>
      <c:valAx>
        <c:axId val="1412998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6999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35"/>
          <c:y val="0.573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7</xdr:row>
      <xdr:rowOff>133350</xdr:rowOff>
    </xdr:from>
    <xdr:to>
      <xdr:col>14</xdr:col>
      <xdr:colOff>66675</xdr:colOff>
      <xdr:row>36</xdr:row>
      <xdr:rowOff>152400</xdr:rowOff>
    </xdr:to>
    <xdr:graphicFrame>
      <xdr:nvGraphicFramePr>
        <xdr:cNvPr id="1" name="Chart 4"/>
        <xdr:cNvGraphicFramePr/>
      </xdr:nvGraphicFramePr>
      <xdr:xfrm>
        <a:off x="4381500" y="1266825"/>
        <a:ext cx="49625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152400</xdr:rowOff>
    </xdr:from>
    <xdr:to>
      <xdr:col>11</xdr:col>
      <xdr:colOff>581025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438400" y="1771650"/>
        <a:ext cx="48768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C7\Phom\Lights\LightSpre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ine"/>
      <sheetName val="Power"/>
      <sheetName val="Size"/>
      <sheetName val="Sine"/>
    </sheetNames>
    <sheetDataSet>
      <sheetData sheetId="3">
        <row r="3">
          <cell r="E3">
            <v>1000</v>
          </cell>
          <cell r="F3">
            <v>2000</v>
          </cell>
          <cell r="G3">
            <v>6000</v>
          </cell>
          <cell r="H3">
            <v>10000</v>
          </cell>
          <cell r="I3">
            <v>13000</v>
          </cell>
          <cell r="J3">
            <v>20000</v>
          </cell>
          <cell r="K3">
            <v>25000</v>
          </cell>
          <cell r="L3">
            <v>30000</v>
          </cell>
          <cell r="M3">
            <v>40000</v>
          </cell>
          <cell r="N3">
            <v>50000</v>
          </cell>
        </row>
        <row r="8">
          <cell r="D8" t="str">
            <v>18m at 13km</v>
          </cell>
        </row>
        <row r="9">
          <cell r="E9">
            <v>21.936820510088655</v>
          </cell>
          <cell r="F9">
            <v>21.776876389861204</v>
          </cell>
          <cell r="G9">
            <v>20.113936409492215</v>
          </cell>
          <cell r="H9">
            <v>17.016632154096207</v>
          </cell>
          <cell r="I9">
            <v>13.999454174205706</v>
          </cell>
          <cell r="J9">
            <v>9.09964521323371</v>
          </cell>
          <cell r="K9">
            <v>7.279716170586968</v>
          </cell>
          <cell r="L9">
            <v>6.066430142155807</v>
          </cell>
          <cell r="M9">
            <v>4.549822606616855</v>
          </cell>
          <cell r="N9">
            <v>3.639858085293484</v>
          </cell>
        </row>
        <row r="10">
          <cell r="D10" t="str">
            <v>20m at 18km</v>
          </cell>
        </row>
        <row r="11">
          <cell r="E11">
            <v>17.624140828879028</v>
          </cell>
          <cell r="F11">
            <v>17.55707565215155</v>
          </cell>
          <cell r="G11">
            <v>16.851194839321682</v>
          </cell>
          <cell r="H11">
            <v>15.490516999893092</v>
          </cell>
          <cell r="I11">
            <v>14.097571480383738</v>
          </cell>
          <cell r="J11">
            <v>10.110716903593012</v>
          </cell>
          <cell r="K11">
            <v>8.088573522874409</v>
          </cell>
          <cell r="L11">
            <v>6.7404779357286735</v>
          </cell>
          <cell r="M11">
            <v>5.055358451796506</v>
          </cell>
          <cell r="N11">
            <v>4.0442867614372044</v>
          </cell>
        </row>
        <row r="12">
          <cell r="D12" t="str">
            <v>25m at 25km</v>
          </cell>
        </row>
        <row r="13">
          <cell r="E13">
            <v>15.871429179760392</v>
          </cell>
          <cell r="F13">
            <v>15.840110539757271</v>
          </cell>
          <cell r="G13">
            <v>15.508346406069123</v>
          </cell>
          <cell r="H13">
            <v>14.857325715090477</v>
          </cell>
          <cell r="I13">
            <v>14.173837352805117</v>
          </cell>
          <cell r="J13">
            <v>12.019828994472114</v>
          </cell>
          <cell r="K13">
            <v>10.11071690359301</v>
          </cell>
          <cell r="L13">
            <v>8.425597419660843</v>
          </cell>
          <cell r="M13">
            <v>6.319198064745632</v>
          </cell>
          <cell r="N13">
            <v>5.055358451796505</v>
          </cell>
        </row>
        <row r="14">
          <cell r="D14" t="str">
            <v>30m at 32km</v>
          </cell>
        </row>
        <row r="15">
          <cell r="E15">
            <v>14.883280927266666</v>
          </cell>
          <cell r="F15">
            <v>14.865353363579048</v>
          </cell>
          <cell r="G15">
            <v>14.67493096585367</v>
          </cell>
          <cell r="H15">
            <v>14.298476865975601</v>
          </cell>
          <cell r="I15">
            <v>13.89910852474672</v>
          </cell>
          <cell r="J15">
            <v>12.610130795896907</v>
          </cell>
          <cell r="K15">
            <v>11.423622594388377</v>
          </cell>
          <cell r="L15">
            <v>10.062031038162171</v>
          </cell>
          <cell r="M15">
            <v>7.583037677694758</v>
          </cell>
          <cell r="N15">
            <v>6.066430142155807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C6" sqref="C6"/>
    </sheetView>
  </sheetViews>
  <sheetFormatPr defaultColWidth="9.140625" defaultRowHeight="12.75"/>
  <cols>
    <col min="2" max="4" width="12.7109375" style="0" customWidth="1"/>
    <col min="5" max="7" width="9.28125" style="0" customWidth="1"/>
  </cols>
  <sheetData>
    <row r="1" ht="12.75">
      <c r="A1" s="4" t="s">
        <v>11</v>
      </c>
    </row>
    <row r="3" spans="1:3" ht="12.75">
      <c r="A3" s="4" t="s">
        <v>1</v>
      </c>
      <c r="C3" t="s">
        <v>18</v>
      </c>
    </row>
    <row r="5" spans="1:6" ht="12.75">
      <c r="A5" s="4" t="s">
        <v>5</v>
      </c>
      <c r="C5" s="9">
        <v>255</v>
      </c>
      <c r="E5" s="3"/>
      <c r="F5" s="3"/>
    </row>
    <row r="6" spans="1:6" ht="12.75">
      <c r="A6" s="4" t="s">
        <v>6</v>
      </c>
      <c r="C6" s="9">
        <v>40000</v>
      </c>
      <c r="E6" s="3"/>
      <c r="F6" s="3"/>
    </row>
    <row r="7" spans="1:3" ht="12.75">
      <c r="A7" s="4" t="s">
        <v>7</v>
      </c>
      <c r="C7" s="10">
        <v>0.5</v>
      </c>
    </row>
    <row r="8" spans="1:3" ht="12.75">
      <c r="A8" s="4" t="s">
        <v>8</v>
      </c>
      <c r="C8" s="11">
        <v>0.5</v>
      </c>
    </row>
    <row r="9" spans="1:3" ht="12.75">
      <c r="A9" s="4" t="s">
        <v>9</v>
      </c>
      <c r="B9" s="1"/>
      <c r="C9" s="3">
        <f>(1/$C$7-$C$8)/($C$6)</f>
        <v>3.75E-05</v>
      </c>
    </row>
    <row r="10" spans="1:3" ht="12.75">
      <c r="A10" s="4" t="s">
        <v>10</v>
      </c>
      <c r="C10" s="3">
        <f>(1/$C$7-$C$8)/($C$6*$C$6)</f>
        <v>9.375E-10</v>
      </c>
    </row>
    <row r="11" spans="1:3" ht="12.75">
      <c r="A11" s="4"/>
      <c r="C11" s="3"/>
    </row>
    <row r="12" spans="1:3" ht="12.75">
      <c r="A12" s="4"/>
      <c r="C12" s="3"/>
    </row>
    <row r="13" spans="2:4" ht="12.75">
      <c r="B13" s="3" t="s">
        <v>15</v>
      </c>
      <c r="C13" s="3" t="s">
        <v>16</v>
      </c>
      <c r="D13" t="s">
        <v>17</v>
      </c>
    </row>
    <row r="14" spans="1:4" ht="12.75">
      <c r="A14" s="4" t="s">
        <v>0</v>
      </c>
      <c r="B14" t="s">
        <v>2</v>
      </c>
      <c r="C14" t="s">
        <v>3</v>
      </c>
      <c r="D14" t="s">
        <v>4</v>
      </c>
    </row>
    <row r="15" spans="1:4" ht="12.75">
      <c r="A15">
        <v>0</v>
      </c>
      <c r="B15" s="2">
        <f aca="true" t="shared" si="0" ref="B15:B37">IF($C$5/($C$8+$C$9*$A15)&gt;$C$5,$C$5,$C$5/($C$8+$C$9*$A15))</f>
        <v>255</v>
      </c>
      <c r="C15" s="2">
        <f aca="true" t="shared" si="1" ref="C15:C37">IF($C$5/($C$8+$C$10*$A15*$A15)&gt;$C$5,$C$5,$C$5/($C$8+$C$10*$A15*$A15))</f>
        <v>255</v>
      </c>
      <c r="D15" s="2">
        <f aca="true" t="shared" si="2" ref="D15:D37">IF($C$5/($C$8+$C$9*$A15/2+$C$10*$A15*$A15/2)&gt;$C$5,$C$5,$C$5/($C$8+$C$9*$A15/2+$C$10*$A15*$A15/2))</f>
        <v>255</v>
      </c>
    </row>
    <row r="16" spans="1:4" ht="12.75">
      <c r="A16">
        <f>A15+1</f>
        <v>1</v>
      </c>
      <c r="B16" s="2">
        <f t="shared" si="0"/>
        <v>255</v>
      </c>
      <c r="C16" s="2">
        <f t="shared" si="1"/>
        <v>255</v>
      </c>
      <c r="D16" s="2">
        <f t="shared" si="2"/>
        <v>255</v>
      </c>
    </row>
    <row r="17" spans="1:4" ht="12.75">
      <c r="A17">
        <v>5</v>
      </c>
      <c r="B17" s="2">
        <f t="shared" si="0"/>
        <v>255</v>
      </c>
      <c r="C17" s="2">
        <f t="shared" si="1"/>
        <v>255</v>
      </c>
      <c r="D17" s="2">
        <f t="shared" si="2"/>
        <v>255</v>
      </c>
    </row>
    <row r="18" spans="1:4" ht="12.75">
      <c r="A18">
        <v>10</v>
      </c>
      <c r="B18" s="2">
        <f t="shared" si="0"/>
        <v>255</v>
      </c>
      <c r="C18" s="2">
        <f t="shared" si="1"/>
        <v>255</v>
      </c>
      <c r="D18" s="2">
        <f t="shared" si="2"/>
        <v>255</v>
      </c>
    </row>
    <row r="19" spans="1:4" ht="12.75">
      <c r="A19">
        <f>A18+10</f>
        <v>20</v>
      </c>
      <c r="B19" s="2">
        <f t="shared" si="0"/>
        <v>255</v>
      </c>
      <c r="C19" s="2">
        <f t="shared" si="1"/>
        <v>255</v>
      </c>
      <c r="D19" s="2">
        <f t="shared" si="2"/>
        <v>255</v>
      </c>
    </row>
    <row r="20" spans="1:4" ht="12.75">
      <c r="A20">
        <f>A19+10</f>
        <v>30</v>
      </c>
      <c r="B20" s="2">
        <f t="shared" si="0"/>
        <v>255</v>
      </c>
      <c r="C20" s="2">
        <f t="shared" si="1"/>
        <v>255</v>
      </c>
      <c r="D20" s="2">
        <f t="shared" si="2"/>
        <v>255</v>
      </c>
    </row>
    <row r="21" spans="1:4" ht="12.75">
      <c r="A21">
        <f>A20+10</f>
        <v>40</v>
      </c>
      <c r="B21" s="2">
        <f t="shared" si="0"/>
        <v>255</v>
      </c>
      <c r="C21" s="2">
        <f t="shared" si="1"/>
        <v>255</v>
      </c>
      <c r="D21" s="2">
        <f t="shared" si="2"/>
        <v>255</v>
      </c>
    </row>
    <row r="22" spans="1:4" ht="12.75">
      <c r="A22">
        <f>A21+10</f>
        <v>50</v>
      </c>
      <c r="B22" s="2">
        <f t="shared" si="0"/>
        <v>255</v>
      </c>
      <c r="C22" s="2">
        <f t="shared" si="1"/>
        <v>255</v>
      </c>
      <c r="D22" s="2">
        <f t="shared" si="2"/>
        <v>255</v>
      </c>
    </row>
    <row r="23" spans="1:4" ht="12.75">
      <c r="A23">
        <f>A22+50</f>
        <v>100</v>
      </c>
      <c r="B23" s="2">
        <f t="shared" si="0"/>
        <v>255</v>
      </c>
      <c r="C23" s="2">
        <f t="shared" si="1"/>
        <v>255</v>
      </c>
      <c r="D23" s="2">
        <f t="shared" si="2"/>
        <v>255</v>
      </c>
    </row>
    <row r="24" spans="1:4" ht="12.75">
      <c r="A24">
        <f>A23+200</f>
        <v>300</v>
      </c>
      <c r="B24" s="2">
        <f t="shared" si="0"/>
        <v>255</v>
      </c>
      <c r="C24" s="2">
        <f t="shared" si="1"/>
        <v>255</v>
      </c>
      <c r="D24" s="2">
        <f t="shared" si="2"/>
        <v>255</v>
      </c>
    </row>
    <row r="25" spans="1:4" ht="12.75">
      <c r="A25">
        <f>A24+200</f>
        <v>500</v>
      </c>
      <c r="B25" s="2">
        <f t="shared" si="0"/>
        <v>255</v>
      </c>
      <c r="C25" s="2">
        <f t="shared" si="1"/>
        <v>255</v>
      </c>
      <c r="D25" s="2">
        <f t="shared" si="2"/>
        <v>255</v>
      </c>
    </row>
    <row r="26" spans="1:4" ht="12.75">
      <c r="A26">
        <f>A25+500</f>
        <v>1000</v>
      </c>
      <c r="B26" s="2">
        <f t="shared" si="0"/>
        <v>255</v>
      </c>
      <c r="C26" s="2">
        <f t="shared" si="1"/>
        <v>255</v>
      </c>
      <c r="D26" s="2">
        <f t="shared" si="2"/>
        <v>255</v>
      </c>
    </row>
    <row r="27" spans="1:4" ht="12.75">
      <c r="A27">
        <f>A26+1000</f>
        <v>2000</v>
      </c>
      <c r="B27" s="2">
        <f t="shared" si="0"/>
        <v>255</v>
      </c>
      <c r="C27" s="2">
        <f t="shared" si="1"/>
        <v>255</v>
      </c>
      <c r="D27" s="2">
        <f t="shared" si="2"/>
        <v>255</v>
      </c>
    </row>
    <row r="28" spans="1:4" ht="12.75">
      <c r="A28">
        <v>5000</v>
      </c>
      <c r="B28" s="2">
        <f t="shared" si="0"/>
        <v>255</v>
      </c>
      <c r="C28" s="2">
        <f t="shared" si="1"/>
        <v>255</v>
      </c>
      <c r="D28" s="2">
        <f t="shared" si="2"/>
        <v>255</v>
      </c>
    </row>
    <row r="29" spans="1:4" ht="12.75">
      <c r="A29">
        <v>10000</v>
      </c>
      <c r="B29" s="2">
        <f t="shared" si="0"/>
        <v>255</v>
      </c>
      <c r="C29" s="2">
        <f t="shared" si="1"/>
        <v>255</v>
      </c>
      <c r="D29" s="2">
        <f t="shared" si="2"/>
        <v>255</v>
      </c>
    </row>
    <row r="30" spans="1:4" ht="12.75">
      <c r="A30">
        <v>13000</v>
      </c>
      <c r="B30" s="2">
        <f t="shared" si="0"/>
        <v>255</v>
      </c>
      <c r="C30" s="2">
        <f t="shared" si="1"/>
        <v>255</v>
      </c>
      <c r="D30" s="2">
        <f t="shared" si="2"/>
        <v>255</v>
      </c>
    </row>
    <row r="31" spans="1:4" ht="12.75">
      <c r="A31">
        <v>20000</v>
      </c>
      <c r="B31" s="2">
        <f t="shared" si="0"/>
        <v>204</v>
      </c>
      <c r="C31" s="2">
        <f t="shared" si="1"/>
        <v>255</v>
      </c>
      <c r="D31" s="2">
        <f t="shared" si="2"/>
        <v>240</v>
      </c>
    </row>
    <row r="32" spans="1:4" ht="12.75">
      <c r="A32">
        <f>A31+5000</f>
        <v>25000</v>
      </c>
      <c r="B32" s="2">
        <f t="shared" si="0"/>
        <v>177.3913043478261</v>
      </c>
      <c r="C32" s="2">
        <f t="shared" si="1"/>
        <v>234.82014388489208</v>
      </c>
      <c r="D32" s="2">
        <f t="shared" si="2"/>
        <v>202.10526315789474</v>
      </c>
    </row>
    <row r="33" spans="1:4" ht="12.75">
      <c r="A33">
        <f>A32+5000</f>
        <v>30000</v>
      </c>
      <c r="B33" s="2">
        <f t="shared" si="0"/>
        <v>156.92307692307693</v>
      </c>
      <c r="C33" s="2">
        <f t="shared" si="1"/>
        <v>189.7674418604651</v>
      </c>
      <c r="D33" s="2">
        <f t="shared" si="2"/>
        <v>171.78947368421052</v>
      </c>
    </row>
    <row r="34" spans="1:4" ht="12.75">
      <c r="A34">
        <f>A33+5000</f>
        <v>35000</v>
      </c>
      <c r="B34" s="2">
        <f t="shared" si="0"/>
        <v>140.6896551724138</v>
      </c>
      <c r="C34" s="2">
        <f t="shared" si="1"/>
        <v>154.69194312796208</v>
      </c>
      <c r="D34" s="2">
        <f t="shared" si="2"/>
        <v>147.3589164785553</v>
      </c>
    </row>
    <row r="35" spans="1:4" ht="12.75">
      <c r="A35">
        <f>A34+5000</f>
        <v>40000</v>
      </c>
      <c r="B35" s="2">
        <f t="shared" si="0"/>
        <v>127.50000000000001</v>
      </c>
      <c r="C35" s="2">
        <f t="shared" si="1"/>
        <v>127.50000000000001</v>
      </c>
      <c r="D35" s="2">
        <f t="shared" si="2"/>
        <v>127.5</v>
      </c>
    </row>
    <row r="36" spans="1:4" ht="12.75">
      <c r="A36">
        <f>A35+5000</f>
        <v>45000</v>
      </c>
      <c r="B36" s="2">
        <f t="shared" si="0"/>
        <v>116.57142857142857</v>
      </c>
      <c r="C36" s="2">
        <f t="shared" si="1"/>
        <v>106.31921824104235</v>
      </c>
      <c r="D36" s="2">
        <f t="shared" si="2"/>
        <v>111.20954003407155</v>
      </c>
    </row>
    <row r="37" spans="1:4" ht="12.75">
      <c r="A37">
        <f>A36+5000</f>
        <v>50000</v>
      </c>
      <c r="B37" s="2">
        <f t="shared" si="0"/>
        <v>107.36842105263158</v>
      </c>
      <c r="C37" s="2">
        <f t="shared" si="1"/>
        <v>89.67032967032968</v>
      </c>
      <c r="D37" s="2">
        <f t="shared" si="2"/>
        <v>97.72455089820359</v>
      </c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C7" sqref="C7"/>
    </sheetView>
  </sheetViews>
  <sheetFormatPr defaultColWidth="9.140625" defaultRowHeight="12.75"/>
  <cols>
    <col min="5" max="5" width="9.57421875" style="0" customWidth="1"/>
  </cols>
  <sheetData>
    <row r="1" spans="1:14" ht="12.75">
      <c r="A1" s="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5" t="s">
        <v>14</v>
      </c>
      <c r="B3" s="6"/>
      <c r="C3" t="s">
        <v>18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5"/>
      <c r="B4" s="6"/>
      <c r="C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6"/>
      <c r="B5" s="6"/>
      <c r="C5" s="6"/>
      <c r="D5" s="7" t="s">
        <v>0</v>
      </c>
      <c r="E5" s="6">
        <v>1000</v>
      </c>
      <c r="F5" s="6">
        <v>2000</v>
      </c>
      <c r="G5" s="6">
        <v>6000</v>
      </c>
      <c r="H5" s="6">
        <v>10000</v>
      </c>
      <c r="I5" s="6">
        <v>13000</v>
      </c>
      <c r="J5" s="6">
        <v>20000</v>
      </c>
      <c r="K5" s="6">
        <v>25000</v>
      </c>
      <c r="L5" s="6">
        <v>30000</v>
      </c>
      <c r="M5" s="6">
        <v>40000</v>
      </c>
      <c r="N5" s="6">
        <v>50000</v>
      </c>
    </row>
    <row r="6" spans="1:14" ht="12.75">
      <c r="A6" s="6"/>
      <c r="B6" s="6"/>
      <c r="C6" s="7" t="s">
        <v>12</v>
      </c>
      <c r="D6" s="7" t="s">
        <v>13</v>
      </c>
      <c r="E6" s="8"/>
      <c r="F6" s="8"/>
      <c r="G6" s="8"/>
      <c r="H6" s="8"/>
      <c r="I6" s="8"/>
      <c r="J6" s="8"/>
      <c r="K6" s="8"/>
      <c r="L6" s="8"/>
      <c r="M6" s="8"/>
      <c r="N6" s="6"/>
    </row>
    <row r="7" spans="1:14" ht="12.75">
      <c r="A7" s="5" t="str">
        <f>CONCATENATE(C7,"m at ",D7/1000,"km")</f>
        <v>18m at 13km</v>
      </c>
      <c r="B7" s="6"/>
      <c r="C7" s="9">
        <v>18</v>
      </c>
      <c r="D7" s="9">
        <v>13000</v>
      </c>
      <c r="E7" s="8">
        <f>IF(E$5&lt;$D7,$C7*(SIN(PI()*E$5/($D7*2))/SIN(PI()*$D7/($D7*2))),$C7)</f>
        <v>2.169660244595815</v>
      </c>
      <c r="F7" s="8">
        <f>IF(F$5&lt;$D7,$C7*(SIN(PI()*F$5/($D7*2))/SIN(PI()*$D7/($D7*2))),$C7)</f>
        <v>4.307681957176039</v>
      </c>
      <c r="G7" s="8">
        <f>IF(G$5&lt;$D7,$C7*(SIN(PI()*G$5/($D7*2))/SIN(PI()*$D7/($D7*2))),$C7)</f>
        <v>11.93620784833431</v>
      </c>
      <c r="H7" s="8">
        <f>IF(H$5&lt;$D7,$C7*(SIN(PI()*H$5/($D7*2))/SIN(PI()*$D7/($D7*2))),$C7)</f>
        <v>16.830292368337467</v>
      </c>
      <c r="I7" s="8">
        <f>IF(I$5&lt;$D7,$C7*(SIN(PI()*I$5/($D7*2))/SIN(PI()*$D7/($D7*2))),$C7)</f>
        <v>18</v>
      </c>
      <c r="J7" s="8">
        <f>IF(J$5&lt;$D7,$C7*(SIN(PI()*J$5/($D7*2))/SIN(PI()*$D7/($D7*2))),$C7)</f>
        <v>18</v>
      </c>
      <c r="K7" s="8">
        <f>IF(K$5&lt;$D7,$C7*(SIN(PI()*K$5/($D7*2))/SIN(PI()*$D7/($D7*2))),$C7)</f>
        <v>18</v>
      </c>
      <c r="L7" s="8">
        <f>IF(L$5&lt;$D7,$C7*(SIN(PI()*L$5/($D7*2))/SIN(PI()*$D7/($D7*2))),$C7)</f>
        <v>18</v>
      </c>
      <c r="M7" s="8">
        <f>IF(M$5&lt;$D7,$C7*(SIN(PI()*M$5/($D7*2))/SIN(PI()*$D7/($D7*2))),$C7)</f>
        <v>18</v>
      </c>
      <c r="N7" s="8">
        <f>IF(N$5&lt;$D7,$C7*(SIN(PI()*N$5/($D7*2))/SIN(PI()*$D7/($D7*2))),$C7)</f>
        <v>18</v>
      </c>
    </row>
    <row r="8" spans="1:14" ht="12.75">
      <c r="A8" s="5" t="str">
        <f>CONCATENATE(C8,"m at ",D8/1000,"km")</f>
        <v>20m at 18km</v>
      </c>
      <c r="B8" s="6"/>
      <c r="C8" s="9">
        <v>20</v>
      </c>
      <c r="D8" s="9">
        <v>18000</v>
      </c>
      <c r="E8" s="8">
        <f>IF(E$5&lt;$D8,$C8*(SIN(PI()*E$5/($D8*2))/SIN(PI()*$D8/($D8*2))),$C8)</f>
        <v>1.7431148549531632</v>
      </c>
      <c r="F8" s="8">
        <f>IF(F$5&lt;$D8,$C8*(SIN(PI()*F$5/($D8*2))/SIN(PI()*$D8/($D8*2))),$C8)</f>
        <v>3.4729635533386065</v>
      </c>
      <c r="G8" s="8">
        <f>IF(G$5&lt;$D8,$C8*(SIN(PI()*G$5/($D8*2))/SIN(PI()*$D8/($D8*2))),$C8)</f>
        <v>9.999999999999998</v>
      </c>
      <c r="H8" s="8">
        <f>IF(H$5&lt;$D8,$C8*(SIN(PI()*H$5/($D8*2))/SIN(PI()*$D8/($D8*2))),$C8)</f>
        <v>15.32088886237956</v>
      </c>
      <c r="I8" s="8">
        <f>IF(I$5&lt;$D8,$C8*(SIN(PI()*I$5/($D8*2))/SIN(PI()*$D8/($D8*2))),$C8)</f>
        <v>18.126155740732997</v>
      </c>
      <c r="J8" s="8">
        <f>IF(J$5&lt;$D8,$C8*(SIN(PI()*J$5/($D8*2))/SIN(PI()*$D8/($D8*2))),$C8)</f>
        <v>20</v>
      </c>
      <c r="K8" s="8">
        <f>IF(K$5&lt;$D8,$C8*(SIN(PI()*K$5/($D8*2))/SIN(PI()*$D8/($D8*2))),$C8)</f>
        <v>20</v>
      </c>
      <c r="L8" s="8">
        <f>IF(L$5&lt;$D8,$C8*(SIN(PI()*L$5/($D8*2))/SIN(PI()*$D8/($D8*2))),$C8)</f>
        <v>20</v>
      </c>
      <c r="M8" s="8">
        <f>IF(M$5&lt;$D8,$C8*(SIN(PI()*M$5/($D8*2))/SIN(PI()*$D8/($D8*2))),$C8)</f>
        <v>20</v>
      </c>
      <c r="N8" s="8">
        <f>IF(N$5&lt;$D8,$C8*(SIN(PI()*N$5/($D8*2))/SIN(PI()*$D8/($D8*2))),$C8)</f>
        <v>20</v>
      </c>
    </row>
    <row r="9" spans="1:14" ht="12.75">
      <c r="A9" s="5" t="str">
        <f>CONCATENATE(C9,"m at ",D9/1000,"km")</f>
        <v>25m at 25km</v>
      </c>
      <c r="B9" s="6"/>
      <c r="C9" s="9">
        <v>25</v>
      </c>
      <c r="D9" s="9">
        <v>25000</v>
      </c>
      <c r="E9" s="8">
        <f>IF(E$5&lt;$D9,$C9*(SIN(PI()*E$5/($D9*2))/SIN(PI()*$D9/($D9*2))),$C9)</f>
        <v>1.5697629882328341</v>
      </c>
      <c r="F9" s="8">
        <f>IF(F$5&lt;$D9,$C9*(SIN(PI()*F$5/($D9*2))/SIN(PI()*$D9/($D9*2))),$C9)</f>
        <v>3.1333308391076056</v>
      </c>
      <c r="G9" s="8">
        <f>IF(G$5&lt;$D9,$C9*(SIN(PI()*G$5/($D9*2))/SIN(PI()*$D9/($D9*2))),$C9)</f>
        <v>9.203113817116948</v>
      </c>
      <c r="H9" s="8">
        <f>IF(H$5&lt;$D9,$C9*(SIN(PI()*H$5/($D9*2))/SIN(PI()*$D9/($D9*2))),$C9)</f>
        <v>14.694631307311829</v>
      </c>
      <c r="I9" s="8">
        <f>IF(I$5&lt;$D9,$C9*(SIN(PI()*I$5/($D9*2))/SIN(PI()*$D9/($D9*2))),$C9)</f>
        <v>18.224215685535288</v>
      </c>
      <c r="J9" s="8">
        <f>IF(J$5&lt;$D9,$C9*(SIN(PI()*J$5/($D9*2))/SIN(PI()*$D9/($D9*2))),$C9)</f>
        <v>23.776412907378838</v>
      </c>
      <c r="K9" s="8">
        <f>IF(K$5&lt;$D9,$C9*(SIN(PI()*K$5/($D9*2))/SIN(PI()*$D9/($D9*2))),$C9)</f>
        <v>25</v>
      </c>
      <c r="L9" s="8">
        <f>IF(L$5&lt;$D9,$C9*(SIN(PI()*L$5/($D9*2))/SIN(PI()*$D9/($D9*2))),$C9)</f>
        <v>25</v>
      </c>
      <c r="M9" s="8">
        <f>IF(M$5&lt;$D9,$C9*(SIN(PI()*M$5/($D9*2))/SIN(PI()*$D9/($D9*2))),$C9)</f>
        <v>25</v>
      </c>
      <c r="N9" s="8">
        <f>IF(N$5&lt;$D9,$C9*(SIN(PI()*N$5/($D9*2))/SIN(PI()*$D9/($D9*2))),$C9)</f>
        <v>25</v>
      </c>
    </row>
    <row r="10" spans="1:14" ht="12.75">
      <c r="A10" s="5" t="str">
        <f>CONCATENATE(C10,"m at ",D10/1000,"km")</f>
        <v>30m at 32km</v>
      </c>
      <c r="B10" s="6"/>
      <c r="C10" s="9">
        <v>30</v>
      </c>
      <c r="D10" s="9">
        <v>32000</v>
      </c>
      <c r="E10" s="8">
        <f>IF(E$5&lt;$D10,$C10*(SIN(PI()*E$5/($D10*2))/SIN(PI()*$D10/($D10*2))),$C10)</f>
        <v>1.4720302298225405</v>
      </c>
      <c r="F10" s="8">
        <f>IF(F$5&lt;$D10,$C10*(SIN(PI()*F$5/($D10*2))/SIN(PI()*$D10/($D10*2))),$C10)</f>
        <v>2.940514209886818</v>
      </c>
      <c r="G10" s="8">
        <f>IF(G$5&lt;$D10,$C10*(SIN(PI()*G$5/($D10*2))/SIN(PI()*$D10/($D10*2))),$C10)</f>
        <v>8.70854031763387</v>
      </c>
      <c r="H10" s="8">
        <f>IF(H$5&lt;$D10,$C10*(SIN(PI()*H$5/($D10*2))/SIN(PI()*$D10/($D10*2))),$C10)</f>
        <v>14.141902104779929</v>
      </c>
      <c r="I10" s="8">
        <f>IF(I$5&lt;$D10,$C10*(SIN(PI()*I$5/($D10*2))/SIN(PI()*$D10/($D10*2))),$C10)</f>
        <v>17.870979134773002</v>
      </c>
      <c r="J10" s="8">
        <f>IF(J$5&lt;$D10,$C10*(SIN(PI()*J$5/($D10*2))/SIN(PI()*$D10/($D10*2))),$C10)</f>
        <v>24.944088369076358</v>
      </c>
      <c r="K10" s="8">
        <f>IF(K$5&lt;$D10,$C10*(SIN(PI()*K$5/($D10*2))/SIN(PI()*$D10/($D10*2))),$C10)</f>
        <v>28.24632195549062</v>
      </c>
      <c r="L10" s="8">
        <f>IF(L$5&lt;$D10,$C10*(SIN(PI()*L$5/($D10*2))/SIN(PI()*$D10/($D10*2))),$C10)</f>
        <v>29.85554180016591</v>
      </c>
      <c r="M10" s="8">
        <f>IF(M$5&lt;$D10,$C10*(SIN(PI()*M$5/($D10*2))/SIN(PI()*$D10/($D10*2))),$C10)</f>
        <v>30</v>
      </c>
      <c r="N10" s="8">
        <f>IF(N$5&lt;$D10,$C10*(SIN(PI()*N$5/($D10*2))/SIN(PI()*$D10/($D10*2))),$C10)</f>
        <v>30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dcterms:created xsi:type="dcterms:W3CDTF">2014-08-31T16:59:34Z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